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latham\Documents\Sipex\power management\app designs\xilinx\usp\Project Outputs for Xilinx US+ (non mgt)\"/>
    </mc:Choice>
  </mc:AlternateContent>
  <bookViews>
    <workbookView xWindow="0" yWindow="0" windowWidth="21570" windowHeight="10245"/>
  </bookViews>
  <sheets>
    <sheet name="Xilinx US+ (non mgt)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F15" i="1"/>
  <c r="E16" i="1"/>
  <c r="E15" i="1"/>
  <c r="A31" i="1"/>
  <c r="B31" i="1"/>
  <c r="A30" i="1"/>
  <c r="D28" i="1"/>
  <c r="B30" i="1"/>
  <c r="B15" i="1"/>
  <c r="F16" i="1"/>
  <c r="F18" i="1"/>
  <c r="D18" i="1"/>
  <c r="C5" i="1"/>
</calcChain>
</file>

<file path=xl/sharedStrings.xml><?xml version="1.0" encoding="utf-8"?>
<sst xmlns="http://schemas.openxmlformats.org/spreadsheetml/2006/main" count="74" uniqueCount="58">
  <si>
    <t>Description</t>
  </si>
  <si>
    <t>Designator</t>
  </si>
  <si>
    <t>Quantity</t>
  </si>
  <si>
    <t>SPX5205-1.2</t>
  </si>
  <si>
    <t>U3</t>
  </si>
  <si>
    <t>XRP2997</t>
  </si>
  <si>
    <t>U2</t>
  </si>
  <si>
    <t>U_XRP7724_TQFN44</t>
  </si>
  <si>
    <t>U1</t>
  </si>
  <si>
    <t>100k 0.1%</t>
  </si>
  <si>
    <t>R4, R7</t>
  </si>
  <si>
    <t>R1, R2, R3, R5, R6, R8, R9, R10, R11, R12, R13, R14</t>
  </si>
  <si>
    <t>FDMC8200</t>
  </si>
  <si>
    <t>Q1</t>
  </si>
  <si>
    <t>2.2uH</t>
  </si>
  <si>
    <t>L1</t>
  </si>
  <si>
    <t>2.2nF</t>
  </si>
  <si>
    <t>CS1, CS2, CS3, CS4</t>
  </si>
  <si>
    <t>68uF</t>
  </si>
  <si>
    <t>C23, C28</t>
  </si>
  <si>
    <t>1uF</t>
  </si>
  <si>
    <t>C18</t>
  </si>
  <si>
    <t>10uF</t>
  </si>
  <si>
    <t>C15</t>
  </si>
  <si>
    <t>47uF</t>
  </si>
  <si>
    <t>C8, C11, C16, C19</t>
  </si>
  <si>
    <t>4.7uF</t>
  </si>
  <si>
    <t>C6, C9, C10, C17, C25, C29, C31</t>
  </si>
  <si>
    <t>100uF</t>
  </si>
  <si>
    <t>C5, C14</t>
  </si>
  <si>
    <t>22uF</t>
  </si>
  <si>
    <t>C4, C22, C27</t>
  </si>
  <si>
    <t>C3</t>
  </si>
  <si>
    <t>100nF</t>
  </si>
  <si>
    <t>C2, C7, C13, C20, C21, C24, C26, C30</t>
  </si>
  <si>
    <t>2.2uF</t>
  </si>
  <si>
    <t>C1, C12</t>
  </si>
  <si>
    <t>Value</t>
  </si>
  <si>
    <t>P/N</t>
  </si>
  <si>
    <t>Bill Of Materials : Exar Xilinx US+ (Non MGT)</t>
  </si>
  <si>
    <t>Q3, Q4, Q5</t>
  </si>
  <si>
    <t>Q2</t>
  </si>
  <si>
    <t>L2, L3, L4</t>
  </si>
  <si>
    <t>Manufacturer</t>
  </si>
  <si>
    <t>Select Xilinx Family</t>
  </si>
  <si>
    <t>XRP7724</t>
  </si>
  <si>
    <t>Icore (max)</t>
  </si>
  <si>
    <t>Exar</t>
  </si>
  <si>
    <t>1R (0603)</t>
  </si>
  <si>
    <t>Dual NFET</t>
  </si>
  <si>
    <t>Fairchild</t>
  </si>
  <si>
    <t>Composite made of C3-1,C3-2.C3-4,etc</t>
  </si>
  <si>
    <t>Ceramic Capacitor</t>
  </si>
  <si>
    <t>470uF</t>
  </si>
  <si>
    <t>470uF Tant Polymer Capacitor (5mR esr)</t>
  </si>
  <si>
    <t>ZU4 ZU5</t>
  </si>
  <si>
    <t>R15</t>
  </si>
  <si>
    <t xml:space="preserve">10k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</si>
</sst>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4"/>
      <color rgb="FF000000"/>
      <name val="Arial"/>
      <family val="2"/>
    </font>
    <font>
      <b/>
      <sz val="8"/>
      <color rgb="FF000000"/>
      <name val="Segoe UI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Border="1"/>
    <xf numFmtId="0" fontId="0" fillId="0" borderId="0" xfId="0" applyFont="1"/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2" borderId="1" xfId="0" quotePrefix="1" applyFont="1" applyFill="1" applyBorder="1" applyAlignment="1" applyProtection="1">
      <alignment horizontal="center"/>
      <protection hidden="1"/>
    </xf>
    <xf numFmtId="0" fontId="1" fillId="0" borderId="1" xfId="0" quotePrefix="1" applyFont="1" applyBorder="1" applyProtection="1">
      <protection hidden="1"/>
    </xf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4" borderId="0" xfId="0" applyFont="1" applyFill="1" applyBorder="1" applyAlignment="1" applyProtection="1">
      <alignment horizontal="center" wrapText="1"/>
      <protection locked="0"/>
    </xf>
    <xf numFmtId="0" fontId="0" fillId="0" borderId="0" xfId="0" applyFont="1" applyAlignment="1">
      <alignment horizontal="center" wrapText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quotePrefix="1" applyFont="1" applyBorder="1" applyAlignment="1" applyProtection="1">
      <alignment horizontal="center"/>
      <protection hidden="1"/>
    </xf>
    <xf numFmtId="0" fontId="1" fillId="0" borderId="1" xfId="0" quotePrefix="1" applyNumberFormat="1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1723159</xdr:colOff>
      <xdr:row>0</xdr:row>
      <xdr:rowOff>646185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3159" cy="64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4" zoomScale="110" zoomScaleNormal="110" workbookViewId="0">
      <selection activeCell="B5" sqref="B5"/>
    </sheetView>
  </sheetViews>
  <sheetFormatPr defaultRowHeight="15" x14ac:dyDescent="0.25"/>
  <cols>
    <col min="1" max="1" width="36" customWidth="1"/>
    <col min="2" max="3" width="25.140625" style="19" customWidth="1"/>
    <col min="4" max="4" width="19.85546875" style="19" customWidth="1"/>
    <col min="5" max="5" width="18" customWidth="1"/>
    <col min="6" max="6" width="28.85546875" customWidth="1"/>
  </cols>
  <sheetData>
    <row r="1" spans="1:10" s="2" customFormat="1" ht="54.75" customHeight="1" x14ac:dyDescent="0.25">
      <c r="A1" s="23"/>
      <c r="B1" s="24"/>
      <c r="C1" s="24"/>
      <c r="D1" s="24"/>
      <c r="E1" s="24"/>
      <c r="F1" s="5"/>
      <c r="G1" s="1"/>
      <c r="H1" s="1"/>
      <c r="I1" s="1"/>
      <c r="J1" s="1"/>
    </row>
    <row r="2" spans="1:10" s="2" customFormat="1" ht="18" customHeight="1" x14ac:dyDescent="0.25">
      <c r="A2" s="25" t="s">
        <v>39</v>
      </c>
      <c r="B2" s="26"/>
      <c r="C2" s="26"/>
      <c r="D2" s="26"/>
      <c r="E2" s="26"/>
      <c r="F2" s="26"/>
      <c r="G2" s="1"/>
      <c r="H2" s="1"/>
      <c r="I2" s="1"/>
      <c r="J2" s="1"/>
    </row>
    <row r="3" spans="1:10" s="2" customFormat="1" x14ac:dyDescent="0.25">
      <c r="A3" s="20"/>
      <c r="B3" s="21"/>
      <c r="C3" s="21"/>
      <c r="D3" s="21"/>
      <c r="E3" s="21"/>
      <c r="F3" s="22"/>
      <c r="G3" s="1"/>
      <c r="H3" s="1"/>
      <c r="I3" s="1"/>
      <c r="J3" s="1"/>
    </row>
    <row r="4" spans="1:10" s="2" customFormat="1" x14ac:dyDescent="0.25">
      <c r="A4" s="3"/>
      <c r="B4" s="12"/>
      <c r="C4" s="13" t="s">
        <v>46</v>
      </c>
      <c r="D4" s="12"/>
      <c r="E4" s="8"/>
      <c r="F4" s="8"/>
      <c r="G4" s="1"/>
      <c r="H4" s="1"/>
      <c r="I4" s="1"/>
      <c r="J4" s="1"/>
    </row>
    <row r="5" spans="1:10" s="2" customFormat="1" x14ac:dyDescent="0.25">
      <c r="A5" s="9" t="s">
        <v>44</v>
      </c>
      <c r="B5" s="14" t="s">
        <v>55</v>
      </c>
      <c r="C5" s="13" t="str">
        <f>IF(B5="ZU2 ZU3","8A",IF(B5="ZU4 ZU5","16A",IF(B5="ZU6 ZU7 ZU9","25A",IF(B5="ZU11 ZU15 ZU17 ZU19","35A"))))</f>
        <v>16A</v>
      </c>
      <c r="D5" s="12"/>
      <c r="E5" s="5"/>
      <c r="F5" s="5"/>
      <c r="G5" s="1"/>
      <c r="H5" s="1"/>
      <c r="I5" s="1"/>
      <c r="J5" s="1"/>
    </row>
    <row r="6" spans="1:10" s="2" customFormat="1" x14ac:dyDescent="0.25">
      <c r="A6" s="3"/>
      <c r="B6" s="15"/>
      <c r="C6" s="15"/>
      <c r="D6" s="15"/>
      <c r="E6" s="4"/>
      <c r="F6" s="4"/>
      <c r="G6" s="6"/>
      <c r="H6" s="7"/>
      <c r="I6" s="6"/>
      <c r="J6" s="7"/>
    </row>
    <row r="7" spans="1:10" ht="16.5" customHeight="1" x14ac:dyDescent="0.25">
      <c r="A7" s="10" t="s">
        <v>1</v>
      </c>
      <c r="B7" s="10" t="s">
        <v>2</v>
      </c>
      <c r="C7" s="10" t="s">
        <v>38</v>
      </c>
      <c r="D7" s="10" t="s">
        <v>37</v>
      </c>
      <c r="E7" s="10" t="s">
        <v>43</v>
      </c>
      <c r="F7" s="10" t="s">
        <v>0</v>
      </c>
    </row>
    <row r="8" spans="1:10" ht="18" customHeight="1" x14ac:dyDescent="0.25">
      <c r="A8" s="11" t="s">
        <v>4</v>
      </c>
      <c r="B8" s="16">
        <v>1</v>
      </c>
      <c r="C8" s="17" t="s">
        <v>3</v>
      </c>
      <c r="D8" s="17"/>
      <c r="E8" s="11" t="s">
        <v>47</v>
      </c>
      <c r="F8" s="11" t="s">
        <v>3</v>
      </c>
    </row>
    <row r="9" spans="1:10" x14ac:dyDescent="0.25">
      <c r="A9" s="11" t="s">
        <v>6</v>
      </c>
      <c r="B9" s="16">
        <v>1</v>
      </c>
      <c r="C9" s="17" t="s">
        <v>5</v>
      </c>
      <c r="D9" s="17"/>
      <c r="E9" s="11" t="s">
        <v>47</v>
      </c>
      <c r="F9" s="11" t="s">
        <v>5</v>
      </c>
    </row>
    <row r="10" spans="1:10" x14ac:dyDescent="0.25">
      <c r="A10" s="11" t="s">
        <v>8</v>
      </c>
      <c r="B10" s="16">
        <v>1</v>
      </c>
      <c r="C10" s="17" t="s">
        <v>45</v>
      </c>
      <c r="D10" s="17"/>
      <c r="E10" s="11" t="s">
        <v>47</v>
      </c>
      <c r="F10" s="11" t="s">
        <v>7</v>
      </c>
    </row>
    <row r="11" spans="1:10" x14ac:dyDescent="0.25">
      <c r="A11" s="11" t="s">
        <v>10</v>
      </c>
      <c r="B11" s="16">
        <v>2</v>
      </c>
      <c r="C11" s="17"/>
      <c r="D11" s="17"/>
      <c r="E11" s="11"/>
      <c r="F11" s="11" t="s">
        <v>9</v>
      </c>
    </row>
    <row r="12" spans="1:10" x14ac:dyDescent="0.25">
      <c r="A12" s="11" t="s">
        <v>11</v>
      </c>
      <c r="B12" s="16">
        <v>12</v>
      </c>
      <c r="C12" s="17"/>
      <c r="D12" s="17"/>
      <c r="E12" s="11"/>
      <c r="F12" s="11" t="s">
        <v>48</v>
      </c>
    </row>
    <row r="13" spans="1:10" x14ac:dyDescent="0.25">
      <c r="A13" s="11" t="s">
        <v>56</v>
      </c>
      <c r="B13" s="16">
        <v>1</v>
      </c>
      <c r="C13" s="17"/>
      <c r="D13" s="17"/>
      <c r="E13" s="11"/>
      <c r="F13" s="11" t="s">
        <v>57</v>
      </c>
    </row>
    <row r="14" spans="1:10" x14ac:dyDescent="0.25">
      <c r="A14" s="11" t="s">
        <v>40</v>
      </c>
      <c r="B14" s="16">
        <v>3</v>
      </c>
      <c r="C14" s="17" t="s">
        <v>12</v>
      </c>
      <c r="D14" s="17"/>
      <c r="E14" s="11" t="s">
        <v>50</v>
      </c>
      <c r="F14" s="11" t="s">
        <v>49</v>
      </c>
    </row>
    <row r="15" spans="1:10" x14ac:dyDescent="0.25">
      <c r="A15" s="11" t="s">
        <v>41</v>
      </c>
      <c r="B15" s="16" t="str">
        <f>IF(B5="ZU2 ZU3","0",IF(B5="ZU4 ZU5","0",IF(B5="ZU6 ZU7 ZU9","1",IF(B5="ZU11 ZU15 ZU17 ZU19","1"))))</f>
        <v>0</v>
      </c>
      <c r="C15" s="17" t="str">
        <f>IF(B5="ZU2 ZU3","",IF(B5="ZU4 ZU5","",IF(B5="ZU6 ZU7 ZU9","BSC009NE2LS",IF(B5="ZU11 ZU15 ZU17 ZU19","BSC009NE2LS"))))</f>
        <v/>
      </c>
      <c r="D15" s="17"/>
      <c r="E15" s="11" t="str">
        <f>IF(B5="ZU2 ZU3","",IF(B5="ZU4 ZU5","",IF(B5="ZU6 ZU7 ZU9","Infineon",IF(B5="ZU11 ZU15 ZU17 ZU19","Infineon"))))</f>
        <v/>
      </c>
      <c r="F15" s="11" t="str">
        <f>IF(B5="ZU2 ZU3","",IF(B5="ZU4 ZU5","",IF(B5="ZU6 ZU7 ZU9","NFET",IF(B5="ZU11 ZU15 ZU17 ZU19","NFET"))))</f>
        <v/>
      </c>
    </row>
    <row r="16" spans="1:10" x14ac:dyDescent="0.25">
      <c r="A16" s="11" t="s">
        <v>13</v>
      </c>
      <c r="B16" s="16">
        <v>1</v>
      </c>
      <c r="C16" s="18" t="str">
        <f>IF(B5="ZU2 ZU3","FDPC8014S",IF(B5="ZU4 ZU5","FDMS36205",IF(B5="ZU6 ZU7 ZU9","CSD17304Q3",IF(B5="ZU11 ZU15 ZU17 ZU19","CSD17304Q4"))))</f>
        <v>FDMS36205</v>
      </c>
      <c r="D16" s="17"/>
      <c r="E16" s="11" t="str">
        <f>IF(B5="ZU2 ZU3","Fairchild",IF(B5="ZU4 ZU5","Fairchild",IF(B5="ZU6 ZU7 ZU9","TI",IF(B5="ZU11 ZU15 ZU17 ZU19","TI"))))</f>
        <v>Fairchild</v>
      </c>
      <c r="F16" s="11" t="str">
        <f>IF(B5="ZU2 ZU3","Dual NFET",IF(B5="ZU4 ZU5","Dual NFET",IF(B5="ZU6 ZU7 ZU9","NFET",IF(B5="ZU11 ZU15 ZU17 ZU19","NFET"))))</f>
        <v>Dual NFET</v>
      </c>
    </row>
    <row r="17" spans="1:6" x14ac:dyDescent="0.25">
      <c r="A17" s="11" t="s">
        <v>42</v>
      </c>
      <c r="B17" s="16">
        <v>1</v>
      </c>
      <c r="C17" s="17"/>
      <c r="D17" s="17" t="s">
        <v>14</v>
      </c>
      <c r="E17" s="11"/>
      <c r="F17" s="11" t="s">
        <v>14</v>
      </c>
    </row>
    <row r="18" spans="1:6" x14ac:dyDescent="0.25">
      <c r="A18" s="11" t="s">
        <v>15</v>
      </c>
      <c r="B18" s="16">
        <v>1</v>
      </c>
      <c r="C18" s="17"/>
      <c r="D18" s="17" t="str">
        <f>IF(B5="ZU2 ZU3","0.56uH",IF(B5="ZU4 ZU5","0.22uH",IF(B5="ZU6 ZU7 ZU9","0.18uH",IF(B5="ZU11 ZU15 ZU17 ZU19","0.15uH"))))</f>
        <v>0.22uH</v>
      </c>
      <c r="E18" s="11"/>
      <c r="F18" s="11" t="str">
        <f>IF(B5="ZU2 ZU3","Inductor 0.56uH 18A",IF(B5="ZU4 ZU5","Indcutor 0.22uH 33A",IF(B5="ZU6 ZU7 ZU9","Inductor 0.18uH 50A",IF(B5="ZU11 ZU15 ZU17 ZU19","Indcutor 0.15uH 80A"))))</f>
        <v>Indcutor 0.22uH 33A</v>
      </c>
    </row>
    <row r="19" spans="1:6" x14ac:dyDescent="0.25">
      <c r="A19" s="11" t="s">
        <v>17</v>
      </c>
      <c r="B19" s="16">
        <v>4</v>
      </c>
      <c r="C19" s="17"/>
      <c r="D19" s="17" t="s">
        <v>16</v>
      </c>
      <c r="E19" s="11"/>
      <c r="F19" s="11" t="s">
        <v>52</v>
      </c>
    </row>
    <row r="20" spans="1:6" x14ac:dyDescent="0.25">
      <c r="A20" s="11" t="s">
        <v>19</v>
      </c>
      <c r="B20" s="16">
        <v>2</v>
      </c>
      <c r="C20" s="17"/>
      <c r="D20" s="17" t="s">
        <v>18</v>
      </c>
      <c r="E20" s="11"/>
      <c r="F20" s="11" t="s">
        <v>52</v>
      </c>
    </row>
    <row r="21" spans="1:6" x14ac:dyDescent="0.25">
      <c r="A21" s="11" t="s">
        <v>21</v>
      </c>
      <c r="B21" s="16">
        <v>1</v>
      </c>
      <c r="C21" s="17"/>
      <c r="D21" s="17" t="s">
        <v>20</v>
      </c>
      <c r="E21" s="11"/>
      <c r="F21" s="11" t="s">
        <v>52</v>
      </c>
    </row>
    <row r="22" spans="1:6" x14ac:dyDescent="0.25">
      <c r="A22" s="11" t="s">
        <v>23</v>
      </c>
      <c r="B22" s="16">
        <v>1</v>
      </c>
      <c r="C22" s="17"/>
      <c r="D22" s="17" t="s">
        <v>22</v>
      </c>
      <c r="E22" s="11"/>
      <c r="F22" s="11" t="s">
        <v>52</v>
      </c>
    </row>
    <row r="23" spans="1:6" x14ac:dyDescent="0.25">
      <c r="A23" s="11" t="s">
        <v>25</v>
      </c>
      <c r="B23" s="16">
        <v>4</v>
      </c>
      <c r="C23" s="17"/>
      <c r="D23" s="17" t="s">
        <v>24</v>
      </c>
      <c r="E23" s="11"/>
      <c r="F23" s="11" t="s">
        <v>52</v>
      </c>
    </row>
    <row r="24" spans="1:6" x14ac:dyDescent="0.25">
      <c r="A24" s="11" t="s">
        <v>27</v>
      </c>
      <c r="B24" s="16">
        <v>7</v>
      </c>
      <c r="C24" s="17"/>
      <c r="D24" s="17" t="s">
        <v>26</v>
      </c>
      <c r="E24" s="11"/>
      <c r="F24" s="11" t="s">
        <v>52</v>
      </c>
    </row>
    <row r="25" spans="1:6" x14ac:dyDescent="0.25">
      <c r="A25" s="11" t="s">
        <v>29</v>
      </c>
      <c r="B25" s="16">
        <v>2</v>
      </c>
      <c r="C25" s="17"/>
      <c r="D25" s="17" t="s">
        <v>28</v>
      </c>
      <c r="E25" s="11"/>
      <c r="F25" s="11" t="s">
        <v>52</v>
      </c>
    </row>
    <row r="26" spans="1:6" x14ac:dyDescent="0.25">
      <c r="A26" s="11" t="s">
        <v>31</v>
      </c>
      <c r="B26" s="16">
        <v>3</v>
      </c>
      <c r="C26" s="17"/>
      <c r="D26" s="17" t="s">
        <v>30</v>
      </c>
      <c r="E26" s="11"/>
      <c r="F26" s="11" t="s">
        <v>52</v>
      </c>
    </row>
    <row r="27" spans="1:6" x14ac:dyDescent="0.25">
      <c r="A27" s="11" t="s">
        <v>34</v>
      </c>
      <c r="B27" s="16">
        <v>8</v>
      </c>
      <c r="C27" s="17"/>
      <c r="D27" s="17" t="s">
        <v>33</v>
      </c>
      <c r="E27" s="11"/>
      <c r="F27" s="11" t="s">
        <v>52</v>
      </c>
    </row>
    <row r="28" spans="1:6" x14ac:dyDescent="0.25">
      <c r="A28" s="11" t="s">
        <v>32</v>
      </c>
      <c r="B28" s="16">
        <v>0</v>
      </c>
      <c r="C28" s="17"/>
      <c r="D28" s="17" t="str">
        <f>IF(B5="ZU2 ZU3","600uF 3mR esr",IF(B5="ZU4 ZU5","1200uF 1.6mR esr",IF(B5="ZU6 ZU7 ZU9","1800uF 1.2mR esr",IF(B5="ZU11 ZU15 ZU17 ZU19","2600uF 0.9mR esr"))))</f>
        <v>1200uF 1.6mR esr</v>
      </c>
      <c r="E28" s="11"/>
      <c r="F28" s="11" t="s">
        <v>51</v>
      </c>
    </row>
    <row r="29" spans="1:6" x14ac:dyDescent="0.25">
      <c r="A29" s="11" t="s">
        <v>36</v>
      </c>
      <c r="B29" s="16">
        <v>2</v>
      </c>
      <c r="C29" s="17"/>
      <c r="D29" s="17" t="s">
        <v>35</v>
      </c>
      <c r="E29" s="11"/>
      <c r="F29" s="11" t="s">
        <v>52</v>
      </c>
    </row>
    <row r="30" spans="1:6" x14ac:dyDescent="0.25">
      <c r="A30" s="11" t="str">
        <f>IF(B5="ZU2 ZU3","C3-1",IF(B5="ZU4 ZU5","C3-1, C3-2",IF(B5="ZU6 ZU7 ZU9","C3-1, C3-2",IF(B5="ZU11 ZU15 ZU17 ZU19","C3-1, C3-2, C3-3"))))</f>
        <v>C3-1, C3-2</v>
      </c>
      <c r="B30" s="16" t="str">
        <f>IF(B5="ZU2 ZU3","1",IF(B5="ZU4 ZU5","1",IF(B5="ZU6 ZU7 ZU9","2",IF(B5="ZU11 ZU15 ZU17 ZU19","3"))))</f>
        <v>1</v>
      </c>
      <c r="C30" s="17"/>
      <c r="D30" s="17" t="s">
        <v>28</v>
      </c>
      <c r="E30" s="11"/>
      <c r="F30" s="11" t="s">
        <v>52</v>
      </c>
    </row>
    <row r="31" spans="1:6" x14ac:dyDescent="0.25">
      <c r="A31" s="11" t="str">
        <f>IF(B5="ZU2 ZU3","C3-2",IF(B5="ZU4 ZU5","C3-3, C3-4",IF(B5="ZU6 ZU7 ZU9","C3-3, C3-4, C3-5",IF(B5="ZU11 ZU15 ZU17 ZU19","C3-4, C3-5, C3-6, C3-7, C3-8"))))</f>
        <v>C3-3, C3-4</v>
      </c>
      <c r="B31" s="16" t="str">
        <f>IF(B5="ZU2 ZU3","1",IF(B5="ZU4 ZU5","2",IF(B5="ZU6 ZU7 ZU9","3",IF(B5="ZU11 ZU15 ZU17 ZU19","5"))))</f>
        <v>2</v>
      </c>
      <c r="C31" s="17"/>
      <c r="D31" s="17" t="s">
        <v>53</v>
      </c>
      <c r="E31" s="11"/>
      <c r="F31" s="11" t="s">
        <v>54</v>
      </c>
    </row>
  </sheetData>
  <dataConsolidate/>
  <mergeCells count="3">
    <mergeCell ref="A3:F3"/>
    <mergeCell ref="A1:E1"/>
    <mergeCell ref="A2:F2"/>
  </mergeCells>
  <dataValidations count="1">
    <dataValidation type="list" allowBlank="1" showInputMessage="1" showErrorMessage="1" sqref="B5">
      <formula1>"ZU2 ZU3,ZU4 ZU5,ZU6 ZU7 ZU9,ZU11 ZU15 ZU17 ZU19"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Xilinx US+ (non mgt)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Latham</dc:creator>
  <cp:lastModifiedBy>Trevor Latham</cp:lastModifiedBy>
  <dcterms:created xsi:type="dcterms:W3CDTF">2017-01-10T18:57:45Z</dcterms:created>
  <dcterms:modified xsi:type="dcterms:W3CDTF">2017-05-04T20:27:25Z</dcterms:modified>
</cp:coreProperties>
</file>